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35" windowWidth="14670" windowHeight="8730" activeTab="1"/>
  </bookViews>
  <sheets>
    <sheet name="Plan 2009 TYLKO dla KK ZEWN" sheetId="2" r:id="rId1"/>
    <sheet name="Plan 2009 TYLKO dla KK WŁ" sheetId="1" r:id="rId2"/>
  </sheets>
  <externalReferences>
    <externalReference r:id="rId3"/>
  </externalReferences>
  <definedNames>
    <definedName name="_xlnm.Print_Area" localSheetId="1">'Plan 2009 TYLKO dla KK WŁ'!$A$1:$K$26</definedName>
    <definedName name="_xlnm.Print_Area" localSheetId="0">'Plan 2009 TYLKO dla KK ZEWN'!$A$1:$K$14</definedName>
    <definedName name="ścieralna" localSheetId="1">'Plan 2009 TYLKO dla KK WŁ'!#REF!</definedName>
    <definedName name="ścieralna" localSheetId="0">'Plan 2009 TYLKO dla KK ZEWN'!#REF!</definedName>
    <definedName name="wyrównawcza" localSheetId="1">'Plan 2009 TYLKO dla KK WŁ'!#REF!</definedName>
    <definedName name="wyrównawcza" localSheetId="0">'Plan 2009 TYLKO dla KK ZEWN'!#REF!</definedName>
    <definedName name="wyrównawcza">'[1]Plan 2008'!#REF!</definedName>
  </definedNames>
  <calcPr calcId="145621"/>
</workbook>
</file>

<file path=xl/calcChain.xml><?xml version="1.0" encoding="utf-8"?>
<calcChain xmlns="http://schemas.openxmlformats.org/spreadsheetml/2006/main">
  <c r="H16" i="2" l="1"/>
  <c r="H14" i="1"/>
  <c r="I14" i="1"/>
  <c r="H20" i="1"/>
  <c r="J20" i="1" s="1"/>
  <c r="J21" i="1" s="1"/>
  <c r="I20" i="1"/>
  <c r="I21" i="1" s="1"/>
  <c r="J25" i="1"/>
  <c r="E23" i="1"/>
  <c r="G23" i="1"/>
  <c r="H23" i="1"/>
  <c r="I23" i="1"/>
  <c r="J23" i="1"/>
  <c r="G21" i="1"/>
  <c r="E21" i="1"/>
  <c r="E25" i="1"/>
  <c r="G24" i="1"/>
  <c r="G25" i="1" s="1"/>
  <c r="E11" i="2"/>
  <c r="G10" i="2"/>
  <c r="I10" i="2" s="1"/>
  <c r="I11" i="2" s="1"/>
  <c r="G9" i="2"/>
  <c r="I7" i="2"/>
  <c r="G6" i="2"/>
  <c r="E9" i="2"/>
  <c r="E7" i="2"/>
  <c r="H16" i="1"/>
  <c r="G16" i="1"/>
  <c r="E19" i="1"/>
  <c r="E10" i="1"/>
  <c r="G20" i="1"/>
  <c r="H18" i="1"/>
  <c r="H19" i="1" s="1"/>
  <c r="G18" i="1"/>
  <c r="G19" i="1" s="1"/>
  <c r="I15" i="1"/>
  <c r="H15" i="1"/>
  <c r="H17" i="1" s="1"/>
  <c r="G15" i="1"/>
  <c r="H9" i="1"/>
  <c r="J9" i="1" s="1"/>
  <c r="H8" i="1"/>
  <c r="J8" i="1" s="1"/>
  <c r="G9" i="1"/>
  <c r="G8" i="1"/>
  <c r="G6" i="1"/>
  <c r="H6" i="1" s="1"/>
  <c r="E7" i="1"/>
  <c r="E26" i="1" s="1"/>
  <c r="E14" i="1"/>
  <c r="E17" i="1"/>
  <c r="H21" i="1" l="1"/>
  <c r="J18" i="1"/>
  <c r="H10" i="2"/>
  <c r="G11" i="2"/>
  <c r="I9" i="2"/>
  <c r="I24" i="1"/>
  <c r="I25" i="1" s="1"/>
  <c r="H24" i="1"/>
  <c r="G7" i="2"/>
  <c r="H9" i="2"/>
  <c r="H7" i="2"/>
  <c r="G10" i="1"/>
  <c r="J10" i="1"/>
  <c r="H10" i="1"/>
  <c r="J15" i="1"/>
  <c r="I6" i="1"/>
  <c r="I7" i="1" s="1"/>
  <c r="J19" i="1"/>
  <c r="G17" i="1"/>
  <c r="J16" i="1"/>
  <c r="H7" i="1"/>
  <c r="G7" i="1"/>
  <c r="G26" i="1" l="1"/>
  <c r="H11" i="2"/>
  <c r="H25" i="1"/>
  <c r="H26" i="1" s="1"/>
  <c r="J14" i="1"/>
  <c r="J6" i="1"/>
  <c r="J7" i="1" s="1"/>
  <c r="I17" i="1"/>
  <c r="I26" i="1" s="1"/>
  <c r="J17" i="1"/>
  <c r="J26" i="1" l="1"/>
</calcChain>
</file>

<file path=xl/sharedStrings.xml><?xml version="1.0" encoding="utf-8"?>
<sst xmlns="http://schemas.openxmlformats.org/spreadsheetml/2006/main" count="112" uniqueCount="82">
  <si>
    <t>RAZEM</t>
  </si>
  <si>
    <t>POŚWIĘTNE</t>
  </si>
  <si>
    <r>
      <t xml:space="preserve">Poświętne                  </t>
    </r>
    <r>
      <rPr>
        <sz val="14"/>
        <color indexed="8"/>
        <rFont val="Arial CE"/>
        <charset val="238"/>
      </rPr>
      <t xml:space="preserve"> Ogólna ilość dróg o naw. asf.</t>
    </r>
    <r>
      <rPr>
        <b/>
        <sz val="14"/>
        <color indexed="8"/>
        <rFont val="Arial CE"/>
        <charset val="238"/>
      </rPr>
      <t>36,620</t>
    </r>
    <r>
      <rPr>
        <sz val="14"/>
        <color indexed="8"/>
        <rFont val="Arial CE"/>
        <charset val="238"/>
      </rPr>
      <t xml:space="preserve">km </t>
    </r>
  </si>
  <si>
    <t>WOŁOMIN</t>
  </si>
  <si>
    <r>
      <t xml:space="preserve">Wołomin                     </t>
    </r>
    <r>
      <rPr>
        <sz val="14"/>
        <color indexed="8"/>
        <rFont val="Arial CE"/>
        <charset val="238"/>
      </rPr>
      <t xml:space="preserve"> Ogólna ilość dróg o naw. asf.</t>
    </r>
    <r>
      <rPr>
        <b/>
        <sz val="14"/>
        <color indexed="8"/>
        <rFont val="Arial CE"/>
        <charset val="238"/>
      </rPr>
      <t>32,700</t>
    </r>
    <r>
      <rPr>
        <sz val="14"/>
        <color indexed="8"/>
        <rFont val="Arial CE"/>
        <charset val="238"/>
      </rPr>
      <t xml:space="preserve">km </t>
    </r>
  </si>
  <si>
    <t>STRACHÓWKA</t>
  </si>
  <si>
    <r>
      <t xml:space="preserve">Strachówka                </t>
    </r>
    <r>
      <rPr>
        <sz val="14"/>
        <color indexed="8"/>
        <rFont val="Arial CE"/>
        <charset val="238"/>
      </rPr>
      <t>Ogólna ilość dróg o naw. asf.</t>
    </r>
    <r>
      <rPr>
        <b/>
        <sz val="14"/>
        <color indexed="8"/>
        <rFont val="Arial CE"/>
        <charset val="238"/>
      </rPr>
      <t>26,555</t>
    </r>
    <r>
      <rPr>
        <sz val="14"/>
        <color indexed="8"/>
        <rFont val="Arial CE"/>
        <charset val="238"/>
      </rPr>
      <t xml:space="preserve">km </t>
    </r>
  </si>
  <si>
    <t>RADZYMIN</t>
  </si>
  <si>
    <r>
      <t xml:space="preserve">Radzymin                  </t>
    </r>
    <r>
      <rPr>
        <sz val="14"/>
        <color indexed="8"/>
        <rFont val="Arial CE"/>
        <charset val="238"/>
      </rPr>
      <t xml:space="preserve"> Ogólna ilość dróg o naw. asf.</t>
    </r>
    <r>
      <rPr>
        <b/>
        <sz val="14"/>
        <color indexed="8"/>
        <rFont val="Arial CE"/>
        <charset val="238"/>
      </rPr>
      <t>60,647</t>
    </r>
    <r>
      <rPr>
        <sz val="14"/>
        <color indexed="8"/>
        <rFont val="Arial CE"/>
        <charset val="238"/>
      </rPr>
      <t>km</t>
    </r>
  </si>
  <si>
    <t>6.</t>
  </si>
  <si>
    <t>5.</t>
  </si>
  <si>
    <t>JADÓW</t>
  </si>
  <si>
    <r>
      <t xml:space="preserve">Jadów                       </t>
    </r>
    <r>
      <rPr>
        <sz val="14"/>
        <color indexed="8"/>
        <rFont val="Arial CE"/>
        <charset val="238"/>
      </rPr>
      <t xml:space="preserve">  Ogólna ilość dróg o naw. asf.</t>
    </r>
    <r>
      <rPr>
        <b/>
        <sz val="14"/>
        <color indexed="8"/>
        <rFont val="Arial CE"/>
        <charset val="238"/>
      </rPr>
      <t>45,782</t>
    </r>
    <r>
      <rPr>
        <sz val="14"/>
        <color indexed="8"/>
        <rFont val="Arial CE"/>
        <charset val="238"/>
      </rPr>
      <t>km</t>
    </r>
  </si>
  <si>
    <t>4.</t>
  </si>
  <si>
    <t>KOBYŁKA</t>
  </si>
  <si>
    <t>3.</t>
  </si>
  <si>
    <t>KLEMBÓW</t>
  </si>
  <si>
    <r>
      <t xml:space="preserve">Klembów                   </t>
    </r>
    <r>
      <rPr>
        <sz val="14"/>
        <color indexed="8"/>
        <rFont val="Arial CE"/>
        <charset val="238"/>
      </rPr>
      <t xml:space="preserve">  Ogólna ilość dróg o naw. asf.</t>
    </r>
    <r>
      <rPr>
        <b/>
        <sz val="14"/>
        <color indexed="8"/>
        <rFont val="Arial CE"/>
        <charset val="238"/>
      </rPr>
      <t>28,800</t>
    </r>
    <r>
      <rPr>
        <sz val="14"/>
        <color indexed="8"/>
        <rFont val="Arial CE"/>
        <charset val="238"/>
      </rPr>
      <t>km</t>
    </r>
  </si>
  <si>
    <t>2.</t>
  </si>
  <si>
    <t>1.</t>
  </si>
  <si>
    <t>Ilość masy ogółem</t>
  </si>
  <si>
    <t>w-wa ścieralna</t>
  </si>
  <si>
    <r>
      <t>Powierzchnia m</t>
    </r>
    <r>
      <rPr>
        <b/>
        <vertAlign val="superscript"/>
        <sz val="12"/>
        <rFont val="Arial CE"/>
        <family val="2"/>
        <charset val="238"/>
      </rPr>
      <t>2</t>
    </r>
  </si>
  <si>
    <t>Szerokość m</t>
  </si>
  <si>
    <t xml:space="preserve">Długość mb </t>
  </si>
  <si>
    <t>Droga</t>
  </si>
  <si>
    <t>Nazwa gminy</t>
  </si>
  <si>
    <t>Lp. zadań</t>
  </si>
  <si>
    <t>Lp. Gmin</t>
  </si>
  <si>
    <t>6.2</t>
  </si>
  <si>
    <t>Uwagi</t>
  </si>
  <si>
    <t>Wola Rasztowska-tory kolejowe</t>
  </si>
  <si>
    <t>Myszadła przy wykonanym chodniku</t>
  </si>
  <si>
    <t>5.4</t>
  </si>
  <si>
    <t>jedna warstwa 5 cm wyrównania punktowe</t>
  </si>
  <si>
    <t xml:space="preserve"> Równe przy chodniku</t>
  </si>
  <si>
    <t>Wolica od granicy powiatu</t>
  </si>
  <si>
    <t>jedna warstwa 6cm wyrównanie punktowe</t>
  </si>
  <si>
    <t>Annopol- Strachówka</t>
  </si>
  <si>
    <t>5.2</t>
  </si>
  <si>
    <t>6.1</t>
  </si>
  <si>
    <t>Poświętne- Cygów do wyk. Nakładki</t>
  </si>
  <si>
    <t>jedna warstw 5cm wyrównanie na 500mb</t>
  </si>
  <si>
    <t>przed Sulejowem od wyk. Nakł.</t>
  </si>
  <si>
    <t>5.7</t>
  </si>
  <si>
    <t>jedna warstwa 5-6 cm wyrównania pinktowe</t>
  </si>
  <si>
    <t>jedna warstwa 6cm na 350 mb wyrownanie</t>
  </si>
  <si>
    <t>w-wa wiążąca</t>
  </si>
  <si>
    <t>jedna warstwa 5cm wyrównania punktowe</t>
  </si>
  <si>
    <t xml:space="preserve"> </t>
  </si>
  <si>
    <r>
      <t xml:space="preserve">Plan wykonania nakładek bitumicznych na 2015 r - Wydział Inwestycji i Drogownictwa - Wołomin </t>
    </r>
    <r>
      <rPr>
        <b/>
        <sz val="18"/>
        <color rgb="FFFF0000"/>
        <rFont val="Times New Roman"/>
        <family val="1"/>
        <charset val="238"/>
      </rPr>
      <t>SIŁAMI WŁASNYMI</t>
    </r>
  </si>
  <si>
    <t>250+700 długość                                             2  w-wy po 4 cm</t>
  </si>
  <si>
    <r>
      <t xml:space="preserve">Plan wykonania nakładek bitumicznych na 2015 r - Wydział Inwestycji i Drogownictwa - Wołomin </t>
    </r>
    <r>
      <rPr>
        <sz val="18"/>
        <color rgb="FFFF0000"/>
        <rFont val="Times New Roman"/>
        <family val="1"/>
        <charset val="238"/>
      </rPr>
      <t>ZLECONE  NA ZEWNĄTRZ</t>
    </r>
  </si>
  <si>
    <t xml:space="preserve">Radzymin                 </t>
  </si>
  <si>
    <t>Kobyłka</t>
  </si>
  <si>
    <t xml:space="preserve">Napoleona/Serwitucka-tory kolejowe </t>
  </si>
  <si>
    <t>frezowanie jedna warstwa 5 cm</t>
  </si>
  <si>
    <t>Dąbrówka</t>
  </si>
  <si>
    <t>Guzowatka DP 4306W</t>
  </si>
  <si>
    <t>dwie w-wy po 4 cm</t>
  </si>
  <si>
    <t>DĄBRÓWKA</t>
  </si>
  <si>
    <t>7.</t>
  </si>
  <si>
    <t xml:space="preserve">Guzowatka kier. Chajęty </t>
  </si>
  <si>
    <t>Łosie- Sokołówek</t>
  </si>
  <si>
    <t>5.9</t>
  </si>
  <si>
    <t>2 w-wy po 4cm</t>
  </si>
  <si>
    <t>796.5</t>
  </si>
  <si>
    <t>Zawady- Raddzymin</t>
  </si>
  <si>
    <t>6.5</t>
  </si>
  <si>
    <t>162.5</t>
  </si>
  <si>
    <t>Norwida</t>
  </si>
  <si>
    <t>7.5</t>
  </si>
  <si>
    <t>Frezowanie dwie warstwy po 4 cm, do regulacji ok.. 50 studni, 30 zaworów, 35 kratek wpustów olicznych, wymiana - ustawienie 9500mb krawężnika wykonanie dwustrinnie ścieku przy krawężniku ok. 570mb</t>
  </si>
  <si>
    <t>Cięciwa od wykonanej nakładki przed Cięciwa w kierunku Majdanu</t>
  </si>
  <si>
    <t>jedna warstwa 6 cm wyrównania punktowe.                                               cały odcinek od Ronda Zabraniec: Ostrowik-Cięciwa na długości 3km z uwagi na miejscowe spękania i zapadnięci można zakwalifikować do nakładki</t>
  </si>
  <si>
    <t>Tłuszcz</t>
  </si>
  <si>
    <t>6.0</t>
  </si>
  <si>
    <t>Białki przy sklepie</t>
  </si>
  <si>
    <t>387.5</t>
  </si>
  <si>
    <t>1362.5</t>
  </si>
  <si>
    <t>TŁUSZCZ</t>
  </si>
  <si>
    <t>Od drogi 634 do Szczepanka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</si>
</sst>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0"/>
      <name val="Arial CE"/>
      <charset val="238"/>
    </font>
    <font>
      <sz val="16"/>
      <name val="Arial CE"/>
      <charset val="238"/>
    </font>
    <font>
      <sz val="10"/>
      <color indexed="8"/>
      <name val="Arial CE"/>
      <family val="2"/>
      <charset val="238"/>
    </font>
    <font>
      <b/>
      <sz val="18"/>
      <color indexed="12"/>
      <name val="Arial CE"/>
      <charset val="238"/>
    </font>
    <font>
      <sz val="18"/>
      <color indexed="8"/>
      <name val="Arial CE"/>
      <family val="2"/>
      <charset val="238"/>
    </font>
    <font>
      <sz val="16"/>
      <color indexed="10"/>
      <name val="Arial CE"/>
      <family val="2"/>
      <charset val="238"/>
    </font>
    <font>
      <i/>
      <sz val="16"/>
      <color indexed="8"/>
      <name val="Arial CE"/>
      <family val="2"/>
      <charset val="238"/>
    </font>
    <font>
      <b/>
      <sz val="16"/>
      <color rgb="FFFF0000"/>
      <name val="Arial CE"/>
      <charset val="238"/>
    </font>
    <font>
      <b/>
      <sz val="16"/>
      <color indexed="8"/>
      <name val="Arial CE"/>
      <family val="2"/>
      <charset val="238"/>
    </font>
    <font>
      <b/>
      <sz val="16"/>
      <color indexed="8"/>
      <name val="Arial CE"/>
      <charset val="238"/>
    </font>
    <font>
      <sz val="14"/>
      <color indexed="8"/>
      <name val="Arial CE"/>
      <family val="2"/>
      <charset val="238"/>
    </font>
    <font>
      <sz val="16"/>
      <color indexed="8"/>
      <name val="Arial CE"/>
      <family val="2"/>
      <charset val="238"/>
    </font>
    <font>
      <sz val="16"/>
      <color indexed="8"/>
      <name val="Arial CE"/>
      <charset val="238"/>
    </font>
    <font>
      <sz val="14"/>
      <color indexed="8"/>
      <name val="Arial CE"/>
      <charset val="238"/>
    </font>
    <font>
      <b/>
      <sz val="14"/>
      <color indexed="8"/>
      <name val="Arial CE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sz val="14"/>
      <name val="Arial CE"/>
      <family val="2"/>
      <charset val="238"/>
    </font>
    <font>
      <sz val="18"/>
      <name val="Times New Roman"/>
      <family val="1"/>
      <charset val="238"/>
    </font>
    <font>
      <sz val="14"/>
      <color theme="1"/>
      <name val="Arial CE"/>
      <charset val="238"/>
    </font>
    <font>
      <sz val="18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4"/>
      <color theme="1"/>
      <name val="Arial CE"/>
      <charset val="238"/>
    </font>
    <font>
      <sz val="14"/>
      <name val="Arial CE"/>
      <charset val="238"/>
    </font>
    <font>
      <b/>
      <sz val="14"/>
      <color rgb="FFFF0000"/>
      <name val="Arial CE"/>
      <charset val="238"/>
    </font>
    <font>
      <b/>
      <sz val="20"/>
      <color indexed="8"/>
      <name val="Arial CE"/>
      <family val="2"/>
      <charset val="238"/>
    </font>
    <font>
      <b/>
      <sz val="12"/>
      <color rgb="FFFF0000"/>
      <name val="Arial CE"/>
      <charset val="238"/>
    </font>
    <font>
      <sz val="14"/>
      <color theme="0" tint="-0.14999847407452621"/>
      <name val="Arial CE"/>
      <family val="2"/>
      <charset val="238"/>
    </font>
    <font>
      <b/>
      <sz val="16"/>
      <name val="Arial CE"/>
      <charset val="238"/>
    </font>
    <font>
      <b/>
      <sz val="16"/>
      <color theme="1"/>
      <name val="Arial CE"/>
      <charset val="238"/>
    </font>
    <font>
      <sz val="16"/>
      <color theme="1"/>
      <name val="Arial CE"/>
      <charset val="238"/>
    </font>
    <font>
      <b/>
      <sz val="18"/>
      <color indexed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12" fillId="2" borderId="1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" fontId="9" fillId="2" borderId="6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8" xfId="0" applyFill="1" applyBorder="1"/>
    <xf numFmtId="0" fontId="17" fillId="2" borderId="8" xfId="0" applyFont="1" applyFill="1" applyBorder="1"/>
    <xf numFmtId="0" fontId="17" fillId="2" borderId="0" xfId="0" applyFont="1" applyFill="1"/>
    <xf numFmtId="0" fontId="11" fillId="0" borderId="14" xfId="0" applyFont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5" fontId="24" fillId="0" borderId="6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" fontId="13" fillId="2" borderId="6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1" fontId="13" fillId="2" borderId="6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left" vertical="center"/>
    </xf>
    <xf numFmtId="0" fontId="0" fillId="0" borderId="2" xfId="0" applyBorder="1"/>
    <xf numFmtId="164" fontId="9" fillId="2" borderId="6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3" fillId="2" borderId="13" xfId="0" applyNumberFormat="1" applyFont="1" applyFill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left" vertical="center"/>
    </xf>
    <xf numFmtId="3" fontId="19" fillId="0" borderId="6" xfId="0" applyNumberFormat="1" applyFont="1" applyBorder="1" applyAlignment="1">
      <alignment horizontal="left" vertical="center" wrapText="1"/>
    </xf>
    <xf numFmtId="1" fontId="13" fillId="2" borderId="10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64" fontId="13" fillId="3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165" fontId="26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28" fillId="0" borderId="5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1" fontId="12" fillId="2" borderId="6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vertical="center"/>
    </xf>
    <xf numFmtId="164" fontId="9" fillId="6" borderId="6" xfId="0" applyNumberFormat="1" applyFont="1" applyFill="1" applyBorder="1" applyAlignment="1">
      <alignment horizontal="center" vertical="center"/>
    </xf>
    <xf numFmtId="164" fontId="14" fillId="6" borderId="2" xfId="0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left" vertical="center"/>
    </xf>
    <xf numFmtId="1" fontId="14" fillId="6" borderId="14" xfId="0" applyNumberFormat="1" applyFont="1" applyFill="1" applyBorder="1" applyAlignment="1">
      <alignment horizontal="center" vertical="center"/>
    </xf>
    <xf numFmtId="2" fontId="14" fillId="6" borderId="14" xfId="0" applyNumberFormat="1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left" vertical="center"/>
    </xf>
    <xf numFmtId="1" fontId="9" fillId="6" borderId="14" xfId="0" applyNumberFormat="1" applyFont="1" applyFill="1" applyBorder="1" applyAlignment="1">
      <alignment horizontal="center" vertical="center"/>
    </xf>
    <xf numFmtId="2" fontId="9" fillId="6" borderId="14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1" fontId="9" fillId="6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/>
    </xf>
    <xf numFmtId="1" fontId="25" fillId="2" borderId="5" xfId="0" applyNumberFormat="1" applyFont="1" applyFill="1" applyBorder="1" applyAlignment="1">
      <alignment horizontal="right" vertical="center"/>
    </xf>
    <xf numFmtId="1" fontId="25" fillId="2" borderId="4" xfId="0" applyNumberFormat="1" applyFont="1" applyFill="1" applyBorder="1" applyAlignment="1">
      <alignment horizontal="right" vertical="center"/>
    </xf>
    <xf numFmtId="1" fontId="25" fillId="2" borderId="3" xfId="0" applyNumberFormat="1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left" vertical="center"/>
    </xf>
    <xf numFmtId="1" fontId="8" fillId="4" borderId="4" xfId="0" applyNumberFormat="1" applyFont="1" applyFill="1" applyBorder="1" applyAlignment="1">
      <alignment horizontal="left" vertical="center"/>
    </xf>
    <xf numFmtId="1" fontId="8" fillId="4" borderId="3" xfId="0" applyNumberFormat="1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1" fontId="31" fillId="2" borderId="5" xfId="0" applyNumberFormat="1" applyFont="1" applyFill="1" applyBorder="1" applyAlignment="1">
      <alignment horizontal="right" vertical="center"/>
    </xf>
    <xf numFmtId="1" fontId="31" fillId="2" borderId="4" xfId="0" applyNumberFormat="1" applyFont="1" applyFill="1" applyBorder="1" applyAlignment="1">
      <alignment horizontal="right" vertical="center"/>
    </xf>
    <xf numFmtId="1" fontId="31" fillId="2" borderId="3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190500"/>
          <a:ext cx="1586865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0</xdr:colOff>
      <xdr:row>2</xdr:row>
      <xdr:rowOff>38100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228600"/>
          <a:ext cx="1586865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190500"/>
          <a:ext cx="67056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0</xdr:colOff>
      <xdr:row>2</xdr:row>
      <xdr:rowOff>38100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09600" y="228600"/>
          <a:ext cx="67056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0109\Moje%20dokumenty\Pen%20Drive%2011-05-09\Plan%20nak&#322;adek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zowanie 2009"/>
      <sheetName val="Plan 2010-2011"/>
      <sheetName val="Plan 2009 TYLKO"/>
      <sheetName val="Plan 2009"/>
      <sheetName val="Plan 2009wzór"/>
      <sheetName val="Plan 20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50" zoomScaleNormal="50" workbookViewId="0">
      <selection activeCell="J17" sqref="J17"/>
    </sheetView>
  </sheetViews>
  <sheetFormatPr defaultRowHeight="12.75" x14ac:dyDescent="0.2"/>
  <cols>
    <col min="1" max="2" width="7.85546875" customWidth="1"/>
    <col min="3" max="3" width="29.5703125" customWidth="1"/>
    <col min="4" max="4" width="46.140625" bestFit="1" customWidth="1"/>
    <col min="5" max="5" width="17.85546875" bestFit="1" customWidth="1"/>
    <col min="6" max="6" width="12.85546875" customWidth="1"/>
    <col min="7" max="7" width="16.5703125" customWidth="1"/>
    <col min="8" max="8" width="17.140625" customWidth="1"/>
    <col min="9" max="10" width="16.5703125" customWidth="1"/>
    <col min="11" max="11" width="49" customWidth="1"/>
    <col min="12" max="12" width="13.28515625" bestFit="1" customWidth="1"/>
    <col min="13" max="13" width="11.7109375" bestFit="1" customWidth="1"/>
  </cols>
  <sheetData>
    <row r="1" spans="1:11" ht="15" customHeight="1" x14ac:dyDescent="0.25">
      <c r="A1" s="23"/>
      <c r="B1" s="23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 x14ac:dyDescent="0.2">
      <c r="A2" s="158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" customHeight="1" x14ac:dyDescent="0.25">
      <c r="A3" s="23"/>
      <c r="B3" s="23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 thickBot="1" x14ac:dyDescent="0.3">
      <c r="A4" s="22"/>
      <c r="B4" s="22"/>
      <c r="C4" s="21"/>
      <c r="D4" s="21"/>
      <c r="E4" s="20"/>
      <c r="F4" s="20"/>
      <c r="G4" s="20"/>
      <c r="H4" s="20"/>
      <c r="I4" s="20"/>
      <c r="J4" s="20"/>
      <c r="K4" s="20"/>
    </row>
    <row r="5" spans="1:11" ht="45.75" customHeight="1" thickBot="1" x14ac:dyDescent="0.25">
      <c r="A5" s="50" t="s">
        <v>28</v>
      </c>
      <c r="B5" s="50" t="s">
        <v>27</v>
      </c>
      <c r="C5" s="51" t="s">
        <v>26</v>
      </c>
      <c r="D5" s="51" t="s">
        <v>25</v>
      </c>
      <c r="E5" s="50" t="s">
        <v>24</v>
      </c>
      <c r="F5" s="50" t="s">
        <v>23</v>
      </c>
      <c r="G5" s="50" t="s">
        <v>22</v>
      </c>
      <c r="H5" s="50" t="s">
        <v>47</v>
      </c>
      <c r="I5" s="50" t="s">
        <v>21</v>
      </c>
      <c r="J5" s="50" t="s">
        <v>20</v>
      </c>
      <c r="K5" s="50" t="s">
        <v>30</v>
      </c>
    </row>
    <row r="6" spans="1:11" ht="64.5" customHeight="1" thickBot="1" x14ac:dyDescent="0.25">
      <c r="A6" s="8" t="s">
        <v>19</v>
      </c>
      <c r="B6" s="31"/>
      <c r="C6" s="16" t="s">
        <v>54</v>
      </c>
      <c r="D6" s="57" t="s">
        <v>55</v>
      </c>
      <c r="E6" s="84">
        <v>500</v>
      </c>
      <c r="F6" s="84" t="s">
        <v>29</v>
      </c>
      <c r="G6" s="53">
        <f>500*6.2</f>
        <v>3100</v>
      </c>
      <c r="H6" s="53">
        <v>0</v>
      </c>
      <c r="I6" s="53" t="s">
        <v>78</v>
      </c>
      <c r="J6" s="53">
        <v>387.5</v>
      </c>
      <c r="K6" s="49" t="s">
        <v>56</v>
      </c>
    </row>
    <row r="7" spans="1:11" ht="32.25" customHeight="1" thickBot="1" x14ac:dyDescent="0.35">
      <c r="A7" s="161" t="s">
        <v>14</v>
      </c>
      <c r="B7" s="162"/>
      <c r="C7" s="162"/>
      <c r="D7" s="28"/>
      <c r="E7" s="11">
        <f>SUM(E6:E6)</f>
        <v>500</v>
      </c>
      <c r="F7" s="14"/>
      <c r="G7" s="11">
        <f>SUM(G6:G6)</f>
        <v>3100</v>
      </c>
      <c r="H7" s="11">
        <f>H6</f>
        <v>0</v>
      </c>
      <c r="I7" s="60" t="str">
        <f>I6</f>
        <v>387.5</v>
      </c>
      <c r="J7" s="60">
        <v>387.5</v>
      </c>
      <c r="K7" s="120"/>
    </row>
    <row r="8" spans="1:11" ht="38.25" customHeight="1" thickBot="1" x14ac:dyDescent="0.25">
      <c r="A8" s="32" t="s">
        <v>18</v>
      </c>
      <c r="B8" s="13"/>
      <c r="C8" s="34" t="s">
        <v>53</v>
      </c>
      <c r="D8" s="12" t="s">
        <v>70</v>
      </c>
      <c r="E8" s="62">
        <v>980</v>
      </c>
      <c r="F8" s="63" t="s">
        <v>71</v>
      </c>
      <c r="G8" s="62">
        <v>7350</v>
      </c>
      <c r="H8" s="63">
        <v>735</v>
      </c>
      <c r="I8" s="63">
        <v>735</v>
      </c>
      <c r="J8" s="121">
        <v>1470</v>
      </c>
      <c r="K8" s="64" t="s">
        <v>72</v>
      </c>
    </row>
    <row r="9" spans="1:11" ht="32.25" customHeight="1" thickBot="1" x14ac:dyDescent="0.25">
      <c r="A9" s="161" t="s">
        <v>7</v>
      </c>
      <c r="B9" s="162"/>
      <c r="C9" s="162"/>
      <c r="D9" s="61"/>
      <c r="E9" s="65">
        <f>SUM(E8:E8)</f>
        <v>980</v>
      </c>
      <c r="F9" s="65"/>
      <c r="G9" s="65">
        <f>SUM(G8:G8)</f>
        <v>7350</v>
      </c>
      <c r="H9" s="66">
        <f>SUM(H8:H8)</f>
        <v>735</v>
      </c>
      <c r="I9" s="66">
        <f>SUM(I8)</f>
        <v>735</v>
      </c>
      <c r="J9" s="122">
        <v>1470</v>
      </c>
      <c r="K9" s="67"/>
    </row>
    <row r="10" spans="1:11" ht="32.25" customHeight="1" thickBot="1" x14ac:dyDescent="0.25">
      <c r="A10" s="55" t="s">
        <v>15</v>
      </c>
      <c r="B10" s="52"/>
      <c r="C10" s="83" t="s">
        <v>57</v>
      </c>
      <c r="D10" s="58" t="s">
        <v>58</v>
      </c>
      <c r="E10" s="53">
        <v>300</v>
      </c>
      <c r="F10" s="54">
        <v>6</v>
      </c>
      <c r="G10" s="53">
        <f>E10*F10</f>
        <v>1800</v>
      </c>
      <c r="H10" s="54">
        <f>G10*100/1000</f>
        <v>180</v>
      </c>
      <c r="I10" s="54">
        <f>G10*100/1000</f>
        <v>180</v>
      </c>
      <c r="J10" s="123">
        <v>360</v>
      </c>
      <c r="K10" s="56" t="s">
        <v>59</v>
      </c>
    </row>
    <row r="11" spans="1:11" ht="32.25" customHeight="1" thickBot="1" x14ac:dyDescent="0.25">
      <c r="A11" s="163" t="s">
        <v>60</v>
      </c>
      <c r="B11" s="164"/>
      <c r="C11" s="164"/>
      <c r="D11" s="165"/>
      <c r="E11" s="11">
        <f>SUM(E10)</f>
        <v>300</v>
      </c>
      <c r="F11" s="11"/>
      <c r="G11" s="11">
        <f>SUM(G10)</f>
        <v>1800</v>
      </c>
      <c r="H11" s="60">
        <f>SUM(H10)</f>
        <v>180</v>
      </c>
      <c r="I11" s="60">
        <f>SUM(I10)</f>
        <v>180</v>
      </c>
      <c r="J11" s="119">
        <v>360</v>
      </c>
      <c r="K11" s="59"/>
    </row>
    <row r="12" spans="1:11" ht="32.25" customHeight="1" thickBot="1" x14ac:dyDescent="0.25">
      <c r="A12" s="111" t="s">
        <v>13</v>
      </c>
      <c r="B12" s="112"/>
      <c r="C12" s="115" t="s">
        <v>75</v>
      </c>
      <c r="D12" s="116" t="s">
        <v>77</v>
      </c>
      <c r="E12" s="117">
        <v>100</v>
      </c>
      <c r="F12" s="117" t="s">
        <v>76</v>
      </c>
      <c r="G12" s="117">
        <v>600</v>
      </c>
      <c r="H12" s="118">
        <v>60</v>
      </c>
      <c r="I12" s="118">
        <v>60</v>
      </c>
      <c r="J12" s="54">
        <v>120</v>
      </c>
      <c r="K12" s="110" t="s">
        <v>59</v>
      </c>
    </row>
    <row r="13" spans="1:11" ht="32.25" customHeight="1" thickBot="1" x14ac:dyDescent="0.25">
      <c r="A13" s="114" t="s">
        <v>75</v>
      </c>
      <c r="B13" s="112"/>
      <c r="C13" s="112"/>
      <c r="D13" s="113"/>
      <c r="E13" s="11">
        <v>100</v>
      </c>
      <c r="F13" s="11"/>
      <c r="G13" s="11">
        <v>600</v>
      </c>
      <c r="H13" s="60">
        <v>60</v>
      </c>
      <c r="I13" s="60">
        <v>60</v>
      </c>
      <c r="J13" s="54">
        <v>120</v>
      </c>
      <c r="K13" s="110"/>
    </row>
    <row r="14" spans="1:11" ht="39.950000000000003" customHeight="1" thickBot="1" x14ac:dyDescent="0.25">
      <c r="A14" s="155" t="s">
        <v>0</v>
      </c>
      <c r="B14" s="156"/>
      <c r="C14" s="156"/>
      <c r="D14" s="157"/>
      <c r="E14" s="44">
        <v>1880</v>
      </c>
      <c r="F14" s="44"/>
      <c r="G14" s="44">
        <v>12850</v>
      </c>
      <c r="H14" s="45">
        <v>975</v>
      </c>
      <c r="I14" s="45" t="s">
        <v>79</v>
      </c>
      <c r="J14" s="124">
        <v>2337.5</v>
      </c>
      <c r="K14" s="46"/>
    </row>
    <row r="15" spans="1:11" ht="30" customHeight="1" thickBo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45"/>
      <c r="K15" s="40"/>
    </row>
    <row r="16" spans="1:11" ht="30" customHeight="1" x14ac:dyDescent="0.2">
      <c r="A16" s="38"/>
      <c r="B16" s="38"/>
      <c r="C16" s="38"/>
      <c r="D16" s="38"/>
      <c r="E16" s="38"/>
      <c r="F16" s="38"/>
      <c r="G16" s="38"/>
      <c r="H16" s="38">
        <f>975+1362.5</f>
        <v>2337.5</v>
      </c>
      <c r="I16" s="38"/>
      <c r="J16" s="37"/>
      <c r="K16" s="39"/>
    </row>
    <row r="17" spans="1:11" ht="23.25" x14ac:dyDescent="0.2">
      <c r="A17" s="3"/>
      <c r="B17" s="3"/>
      <c r="C17" s="3"/>
      <c r="D17" s="3"/>
      <c r="E17" s="3"/>
      <c r="F17" s="3"/>
      <c r="G17" s="3"/>
      <c r="H17" s="3"/>
      <c r="I17" s="3"/>
      <c r="J17" s="38"/>
      <c r="K17" t="s">
        <v>49</v>
      </c>
    </row>
    <row r="18" spans="1:11" x14ac:dyDescent="0.2">
      <c r="A18" s="3"/>
      <c r="B18" s="3"/>
      <c r="C18" s="3"/>
      <c r="D18" s="3"/>
      <c r="E18" s="4"/>
      <c r="F18" s="3"/>
      <c r="G18" s="3"/>
      <c r="H18" s="3"/>
      <c r="I18" s="3"/>
      <c r="J18" s="3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20.25" x14ac:dyDescent="0.3">
      <c r="G20" s="2"/>
      <c r="J20" s="3"/>
      <c r="K20" s="1"/>
    </row>
  </sheetData>
  <mergeCells count="5">
    <mergeCell ref="A14:D14"/>
    <mergeCell ref="A2:K2"/>
    <mergeCell ref="A7:C7"/>
    <mergeCell ref="A9:C9"/>
    <mergeCell ref="A11:D11"/>
  </mergeCells>
  <printOptions horizontalCentered="1"/>
  <pageMargins left="0.59055118110236227" right="0.39370078740157483" top="0.98425196850393704" bottom="0.98425196850393704" header="0.51181102362204722" footer="0.51181102362204722"/>
  <pageSetup paperSize="8" scale="85" orientation="landscape" r:id="rId1"/>
  <headerFooter alignWithMargins="0">
    <oddFooter>&amp;L&amp;12&amp;D, &amp;T, &amp;F</oddFooter>
  </headerFooter>
  <rowBreaks count="1" manualBreakCount="1">
    <brk id="14" max="9" man="1"/>
  </rowBreaks>
  <ignoredErrors>
    <ignoredError sqref="I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0" zoomScale="50" zoomScaleNormal="50" workbookViewId="0">
      <selection activeCell="C28" sqref="C28"/>
    </sheetView>
  </sheetViews>
  <sheetFormatPr defaultRowHeight="12.75" x14ac:dyDescent="0.2"/>
  <cols>
    <col min="1" max="2" width="7.85546875" customWidth="1"/>
    <col min="3" max="3" width="29.5703125" customWidth="1"/>
    <col min="4" max="4" width="46.140625" bestFit="1" customWidth="1"/>
    <col min="5" max="5" width="17.85546875" bestFit="1" customWidth="1"/>
    <col min="6" max="6" width="12.85546875" customWidth="1"/>
    <col min="7" max="7" width="16.5703125" customWidth="1"/>
    <col min="8" max="8" width="17.140625" customWidth="1"/>
    <col min="9" max="10" width="16.5703125" customWidth="1"/>
    <col min="11" max="11" width="49" customWidth="1"/>
    <col min="12" max="12" width="13.28515625" bestFit="1" customWidth="1"/>
    <col min="13" max="13" width="11.7109375" bestFit="1" customWidth="1"/>
  </cols>
  <sheetData>
    <row r="1" spans="1:11" ht="15" customHeight="1" x14ac:dyDescent="0.25">
      <c r="A1" s="23"/>
      <c r="B1" s="23"/>
      <c r="C1" s="20"/>
      <c r="D1" s="20"/>
      <c r="E1" s="20"/>
      <c r="F1" s="20"/>
      <c r="G1" s="20"/>
      <c r="H1" s="108"/>
      <c r="I1" s="20"/>
      <c r="J1" s="20"/>
      <c r="K1" s="20"/>
    </row>
    <row r="2" spans="1:11" ht="30" customHeight="1" x14ac:dyDescent="0.2">
      <c r="A2" s="158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" customHeight="1" x14ac:dyDescent="0.25">
      <c r="A3" s="23"/>
      <c r="B3" s="23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 thickBot="1" x14ac:dyDescent="0.3">
      <c r="A4" s="22"/>
      <c r="B4" s="22"/>
      <c r="C4" s="21"/>
      <c r="D4" s="21"/>
      <c r="E4" s="20"/>
      <c r="F4" s="20"/>
      <c r="G4" s="20"/>
      <c r="H4" s="20"/>
      <c r="I4" s="20"/>
      <c r="J4" s="20"/>
      <c r="K4" s="20"/>
    </row>
    <row r="5" spans="1:11" ht="45.75" customHeight="1" thickBot="1" x14ac:dyDescent="0.25">
      <c r="A5" s="18" t="s">
        <v>28</v>
      </c>
      <c r="B5" s="18" t="s">
        <v>27</v>
      </c>
      <c r="C5" s="19" t="s">
        <v>26</v>
      </c>
      <c r="D5" s="19" t="s">
        <v>25</v>
      </c>
      <c r="E5" s="18" t="s">
        <v>24</v>
      </c>
      <c r="F5" s="18" t="s">
        <v>23</v>
      </c>
      <c r="G5" s="18" t="s">
        <v>22</v>
      </c>
      <c r="H5" s="18" t="s">
        <v>47</v>
      </c>
      <c r="I5" s="18" t="s">
        <v>21</v>
      </c>
      <c r="J5" s="18" t="s">
        <v>20</v>
      </c>
      <c r="K5" s="18" t="s">
        <v>30</v>
      </c>
    </row>
    <row r="6" spans="1:11" ht="64.5" customHeight="1" thickBot="1" x14ac:dyDescent="0.25">
      <c r="A6" s="8" t="s">
        <v>19</v>
      </c>
      <c r="B6" s="17"/>
      <c r="C6" s="16" t="s">
        <v>17</v>
      </c>
      <c r="D6" s="15" t="s">
        <v>31</v>
      </c>
      <c r="E6" s="84">
        <v>950</v>
      </c>
      <c r="F6" s="84" t="s">
        <v>29</v>
      </c>
      <c r="G6" s="85">
        <f>950*6.2</f>
        <v>5890</v>
      </c>
      <c r="H6" s="86">
        <f>G6*100/1000</f>
        <v>589</v>
      </c>
      <c r="I6" s="86">
        <f>G6*100/1000</f>
        <v>589</v>
      </c>
      <c r="J6" s="86">
        <f>H6+I6</f>
        <v>1178</v>
      </c>
      <c r="K6" s="49" t="s">
        <v>51</v>
      </c>
    </row>
    <row r="7" spans="1:11" ht="29.45" customHeight="1" thickBot="1" x14ac:dyDescent="0.35">
      <c r="A7" s="161" t="s">
        <v>16</v>
      </c>
      <c r="B7" s="162"/>
      <c r="C7" s="162"/>
      <c r="D7" s="28"/>
      <c r="E7" s="138">
        <f>SUM(E6:E6)</f>
        <v>950</v>
      </c>
      <c r="F7" s="154"/>
      <c r="G7" s="138">
        <f>SUM(G6:G6)</f>
        <v>5890</v>
      </c>
      <c r="H7" s="140">
        <f>H6</f>
        <v>589</v>
      </c>
      <c r="I7" s="140">
        <f>I6</f>
        <v>589</v>
      </c>
      <c r="J7" s="140">
        <f>J6</f>
        <v>1178</v>
      </c>
      <c r="K7" s="35"/>
    </row>
    <row r="8" spans="1:11" ht="38.25" customHeight="1" x14ac:dyDescent="0.2">
      <c r="A8" s="179" t="s">
        <v>18</v>
      </c>
      <c r="B8" s="188"/>
      <c r="C8" s="185" t="s">
        <v>12</v>
      </c>
      <c r="D8" s="12" t="s">
        <v>32</v>
      </c>
      <c r="E8" s="29">
        <v>1000</v>
      </c>
      <c r="F8" s="29" t="s">
        <v>33</v>
      </c>
      <c r="G8" s="29">
        <f>1000*5.4</f>
        <v>5400</v>
      </c>
      <c r="H8" s="47">
        <f>5400*125/1000</f>
        <v>675</v>
      </c>
      <c r="I8" s="47">
        <v>0</v>
      </c>
      <c r="J8" s="47">
        <f>H8+I8</f>
        <v>675</v>
      </c>
      <c r="K8" s="48" t="s">
        <v>34</v>
      </c>
    </row>
    <row r="9" spans="1:11" ht="45.75" customHeight="1" thickBot="1" x14ac:dyDescent="0.25">
      <c r="A9" s="180"/>
      <c r="B9" s="189"/>
      <c r="C9" s="186"/>
      <c r="D9" s="12" t="s">
        <v>43</v>
      </c>
      <c r="E9" s="78">
        <v>1000</v>
      </c>
      <c r="F9" s="79" t="s">
        <v>44</v>
      </c>
      <c r="G9" s="78">
        <f>1000*5.7</f>
        <v>5700</v>
      </c>
      <c r="H9" s="81">
        <f>5700*125/1000</f>
        <v>712.5</v>
      </c>
      <c r="I9" s="82">
        <v>0</v>
      </c>
      <c r="J9" s="82">
        <f>H9+I9</f>
        <v>712.5</v>
      </c>
      <c r="K9" s="48" t="s">
        <v>45</v>
      </c>
    </row>
    <row r="10" spans="1:11" ht="29.45" customHeight="1" thickBot="1" x14ac:dyDescent="0.25">
      <c r="A10" s="161" t="s">
        <v>11</v>
      </c>
      <c r="B10" s="162"/>
      <c r="C10" s="162"/>
      <c r="D10" s="28"/>
      <c r="E10" s="138">
        <f>SUM(E8:E9)</f>
        <v>2000</v>
      </c>
      <c r="F10" s="138"/>
      <c r="G10" s="138">
        <f>SUM(G8:G9)</f>
        <v>11100</v>
      </c>
      <c r="H10" s="140">
        <f>SUM(H8:H9)</f>
        <v>1387.5</v>
      </c>
      <c r="I10" s="140">
        <v>0</v>
      </c>
      <c r="J10" s="140">
        <f>SUM(J8:J9)</f>
        <v>1387.5</v>
      </c>
      <c r="K10" s="56"/>
    </row>
    <row r="11" spans="1:11" ht="69.75" customHeight="1" x14ac:dyDescent="0.2">
      <c r="A11" s="178" t="s">
        <v>15</v>
      </c>
      <c r="B11" s="166"/>
      <c r="C11" s="183" t="s">
        <v>8</v>
      </c>
      <c r="D11" s="10" t="s">
        <v>63</v>
      </c>
      <c r="E11" s="87">
        <v>1350</v>
      </c>
      <c r="F11" s="87" t="s">
        <v>64</v>
      </c>
      <c r="G11" s="88">
        <v>7965</v>
      </c>
      <c r="H11" s="89" t="s">
        <v>66</v>
      </c>
      <c r="I11" s="89" t="s">
        <v>66</v>
      </c>
      <c r="J11" s="89">
        <v>1593</v>
      </c>
      <c r="K11" s="74" t="s">
        <v>65</v>
      </c>
    </row>
    <row r="12" spans="1:11" ht="69.75" customHeight="1" x14ac:dyDescent="0.2">
      <c r="A12" s="178"/>
      <c r="B12" s="167"/>
      <c r="C12" s="187"/>
      <c r="D12" s="10" t="s">
        <v>67</v>
      </c>
      <c r="E12" s="87">
        <v>250</v>
      </c>
      <c r="F12" s="128" t="s">
        <v>68</v>
      </c>
      <c r="G12" s="130">
        <v>1625</v>
      </c>
      <c r="H12" s="129" t="s">
        <v>69</v>
      </c>
      <c r="I12" s="106" t="s">
        <v>69</v>
      </c>
      <c r="J12" s="106">
        <v>325</v>
      </c>
      <c r="K12" s="107" t="s">
        <v>65</v>
      </c>
    </row>
    <row r="13" spans="1:11" ht="36.75" thickBot="1" x14ac:dyDescent="0.25">
      <c r="A13" s="178"/>
      <c r="B13" s="168"/>
      <c r="C13" s="187"/>
      <c r="D13" s="9" t="s">
        <v>36</v>
      </c>
      <c r="E13" s="90">
        <v>700</v>
      </c>
      <c r="F13" s="135" t="s">
        <v>9</v>
      </c>
      <c r="G13" s="137">
        <v>4200</v>
      </c>
      <c r="H13" s="136">
        <v>210</v>
      </c>
      <c r="I13" s="92">
        <v>420</v>
      </c>
      <c r="J13" s="92">
        <v>630</v>
      </c>
      <c r="K13" s="75" t="s">
        <v>46</v>
      </c>
    </row>
    <row r="14" spans="1:11" ht="29.45" customHeight="1" thickBot="1" x14ac:dyDescent="0.25">
      <c r="A14" s="169" t="s">
        <v>7</v>
      </c>
      <c r="B14" s="170"/>
      <c r="C14" s="170"/>
      <c r="D14" s="27"/>
      <c r="E14" s="138">
        <f>SUM(E11:E13)</f>
        <v>2300</v>
      </c>
      <c r="F14" s="139"/>
      <c r="G14" s="138">
        <v>13790</v>
      </c>
      <c r="H14" s="140">
        <f>796.5+162.5+210</f>
        <v>1169</v>
      </c>
      <c r="I14" s="140">
        <f>796.5+162.5+420</f>
        <v>1379</v>
      </c>
      <c r="J14" s="140">
        <f>SUM(J11:J13)</f>
        <v>2548</v>
      </c>
      <c r="K14" s="76"/>
    </row>
    <row r="15" spans="1:11" ht="28.15" customHeight="1" x14ac:dyDescent="0.2">
      <c r="A15" s="181" t="s">
        <v>13</v>
      </c>
      <c r="B15" s="166"/>
      <c r="C15" s="183" t="s">
        <v>6</v>
      </c>
      <c r="D15" s="7" t="s">
        <v>35</v>
      </c>
      <c r="E15" s="93">
        <v>1000</v>
      </c>
      <c r="F15" s="93" t="s">
        <v>33</v>
      </c>
      <c r="G15" s="93">
        <f>1000*5.4</f>
        <v>5400</v>
      </c>
      <c r="H15" s="94">
        <f>5400*50/1000</f>
        <v>270</v>
      </c>
      <c r="I15" s="94">
        <f>5400*100/1000</f>
        <v>540</v>
      </c>
      <c r="J15" s="95">
        <f>H15+I15</f>
        <v>810</v>
      </c>
      <c r="K15" s="73" t="s">
        <v>37</v>
      </c>
    </row>
    <row r="16" spans="1:11" ht="39" customHeight="1" thickBot="1" x14ac:dyDescent="0.25">
      <c r="A16" s="182"/>
      <c r="B16" s="168"/>
      <c r="C16" s="184"/>
      <c r="D16" s="6" t="s">
        <v>38</v>
      </c>
      <c r="E16" s="96">
        <v>1700</v>
      </c>
      <c r="F16" s="91" t="s">
        <v>39</v>
      </c>
      <c r="G16" s="96">
        <f>1700*5.2</f>
        <v>8840</v>
      </c>
      <c r="H16" s="97">
        <f>8840*125/1000</f>
        <v>1105</v>
      </c>
      <c r="I16" s="97">
        <v>0</v>
      </c>
      <c r="J16" s="98">
        <f>H16+I16</f>
        <v>1105</v>
      </c>
      <c r="K16" s="77" t="s">
        <v>48</v>
      </c>
    </row>
    <row r="17" spans="1:11" ht="30" customHeight="1" thickBot="1" x14ac:dyDescent="0.25">
      <c r="A17" s="169" t="s">
        <v>5</v>
      </c>
      <c r="B17" s="170"/>
      <c r="C17" s="171"/>
      <c r="D17" s="26"/>
      <c r="E17" s="138">
        <f>E15+E16</f>
        <v>2700</v>
      </c>
      <c r="F17" s="138"/>
      <c r="G17" s="138">
        <f>G15+G16</f>
        <v>14240</v>
      </c>
      <c r="H17" s="140">
        <f>SUM(H15:H16)</f>
        <v>1375</v>
      </c>
      <c r="I17" s="140">
        <f>I15+I16</f>
        <v>540</v>
      </c>
      <c r="J17" s="140">
        <f>J15+J16</f>
        <v>1915</v>
      </c>
      <c r="K17" s="36"/>
    </row>
    <row r="18" spans="1:11" ht="126.75" thickBot="1" x14ac:dyDescent="0.25">
      <c r="A18" s="30" t="s">
        <v>10</v>
      </c>
      <c r="B18" s="5"/>
      <c r="C18" s="24" t="s">
        <v>4</v>
      </c>
      <c r="D18" s="41" t="s">
        <v>73</v>
      </c>
      <c r="E18" s="99">
        <v>1000</v>
      </c>
      <c r="F18" s="100" t="s">
        <v>40</v>
      </c>
      <c r="G18" s="100">
        <f>6100</f>
        <v>6100</v>
      </c>
      <c r="H18" s="101">
        <f>6100*150/1000</f>
        <v>915</v>
      </c>
      <c r="I18" s="101">
        <v>0</v>
      </c>
      <c r="J18" s="131">
        <f>H18</f>
        <v>915</v>
      </c>
      <c r="K18" s="73" t="s">
        <v>74</v>
      </c>
    </row>
    <row r="19" spans="1:11" ht="30" customHeight="1" thickBot="1" x14ac:dyDescent="0.25">
      <c r="A19" s="169" t="s">
        <v>3</v>
      </c>
      <c r="B19" s="170"/>
      <c r="C19" s="170"/>
      <c r="D19" s="25"/>
      <c r="E19" s="138">
        <f>SUM(E18)</f>
        <v>1000</v>
      </c>
      <c r="F19" s="138"/>
      <c r="G19" s="138">
        <f>SUM(G18)</f>
        <v>6100</v>
      </c>
      <c r="H19" s="140">
        <f>SUM(H18)</f>
        <v>915</v>
      </c>
      <c r="I19" s="140">
        <v>0</v>
      </c>
      <c r="J19" s="141">
        <f>H18+I18</f>
        <v>915</v>
      </c>
      <c r="K19" s="36"/>
    </row>
    <row r="20" spans="1:11" ht="57" thickBot="1" x14ac:dyDescent="0.25">
      <c r="A20" s="30" t="s">
        <v>9</v>
      </c>
      <c r="B20" s="31"/>
      <c r="C20" s="33" t="s">
        <v>2</v>
      </c>
      <c r="D20" s="42" t="s">
        <v>41</v>
      </c>
      <c r="E20" s="102">
        <v>1500</v>
      </c>
      <c r="F20" s="103">
        <v>6</v>
      </c>
      <c r="G20" s="102">
        <f>1500*6</f>
        <v>9000</v>
      </c>
      <c r="H20" s="104">
        <f>3000*50/1000</f>
        <v>150</v>
      </c>
      <c r="I20" s="105">
        <f>9000*125/1000</f>
        <v>1125</v>
      </c>
      <c r="J20" s="131">
        <f>H20+I20</f>
        <v>1275</v>
      </c>
      <c r="K20" s="72" t="s">
        <v>42</v>
      </c>
    </row>
    <row r="21" spans="1:11" ht="30" customHeight="1" thickBot="1" x14ac:dyDescent="0.25">
      <c r="A21" s="172" t="s">
        <v>1</v>
      </c>
      <c r="B21" s="173"/>
      <c r="C21" s="174"/>
      <c r="D21" s="142"/>
      <c r="E21" s="143">
        <f>SUM(E20)</f>
        <v>1500</v>
      </c>
      <c r="F21" s="144"/>
      <c r="G21" s="143">
        <f>SUM(G20)</f>
        <v>9000</v>
      </c>
      <c r="H21" s="145">
        <f>SUM(H20)</f>
        <v>150</v>
      </c>
      <c r="I21" s="145">
        <f>SUM(I20)</f>
        <v>1125</v>
      </c>
      <c r="J21" s="146">
        <f>SUM(J20)</f>
        <v>1275</v>
      </c>
      <c r="K21" s="72"/>
    </row>
    <row r="22" spans="1:11" ht="29.45" customHeight="1" thickBot="1" x14ac:dyDescent="0.25">
      <c r="A22" s="125" t="s">
        <v>75</v>
      </c>
      <c r="B22" s="126"/>
      <c r="C22" s="127"/>
      <c r="D22" s="42" t="s">
        <v>81</v>
      </c>
      <c r="E22" s="102">
        <v>800</v>
      </c>
      <c r="F22" s="103">
        <v>6</v>
      </c>
      <c r="G22" s="102">
        <v>4800</v>
      </c>
      <c r="H22" s="104">
        <v>480</v>
      </c>
      <c r="I22" s="105">
        <v>480</v>
      </c>
      <c r="J22" s="132">
        <v>960</v>
      </c>
      <c r="K22" s="72"/>
    </row>
    <row r="23" spans="1:11" ht="29.45" customHeight="1" thickBot="1" x14ac:dyDescent="0.25">
      <c r="A23" s="169" t="s">
        <v>80</v>
      </c>
      <c r="B23" s="170"/>
      <c r="C23" s="171"/>
      <c r="D23" s="147"/>
      <c r="E23" s="148">
        <f>E22</f>
        <v>800</v>
      </c>
      <c r="F23" s="149"/>
      <c r="G23" s="148">
        <f>G22</f>
        <v>4800</v>
      </c>
      <c r="H23" s="150">
        <f>H22</f>
        <v>480</v>
      </c>
      <c r="I23" s="150">
        <f>I22</f>
        <v>480</v>
      </c>
      <c r="J23" s="145">
        <f>J22</f>
        <v>960</v>
      </c>
      <c r="K23" s="43"/>
    </row>
    <row r="24" spans="1:11" ht="57" customHeight="1" thickBot="1" x14ac:dyDescent="0.25">
      <c r="A24" s="68" t="s">
        <v>61</v>
      </c>
      <c r="B24" s="69"/>
      <c r="C24" s="70" t="s">
        <v>57</v>
      </c>
      <c r="D24" s="42" t="s">
        <v>62</v>
      </c>
      <c r="E24" s="102">
        <v>500</v>
      </c>
      <c r="F24" s="103">
        <v>6</v>
      </c>
      <c r="G24" s="102">
        <f>E24*F24</f>
        <v>3000</v>
      </c>
      <c r="H24" s="104">
        <f>G24*100/1000</f>
        <v>300</v>
      </c>
      <c r="I24" s="105">
        <f>G24*100/1000</f>
        <v>300</v>
      </c>
      <c r="J24" s="133">
        <v>600</v>
      </c>
      <c r="K24" s="72" t="s">
        <v>59</v>
      </c>
    </row>
    <row r="25" spans="1:11" ht="30" customHeight="1" thickBot="1" x14ac:dyDescent="0.25">
      <c r="A25" s="172" t="s">
        <v>60</v>
      </c>
      <c r="B25" s="173"/>
      <c r="C25" s="174"/>
      <c r="D25" s="151"/>
      <c r="E25" s="152">
        <f>SUM(E24)</f>
        <v>500</v>
      </c>
      <c r="F25" s="153"/>
      <c r="G25" s="152">
        <f>SUM(G24)</f>
        <v>3000</v>
      </c>
      <c r="H25" s="146">
        <f>SUM(H24)</f>
        <v>300</v>
      </c>
      <c r="I25" s="146">
        <f>SUM(I24)</f>
        <v>300</v>
      </c>
      <c r="J25" s="145">
        <f>J24</f>
        <v>600</v>
      </c>
      <c r="K25" s="71"/>
    </row>
    <row r="26" spans="1:11" ht="39.950000000000003" customHeight="1" thickBot="1" x14ac:dyDescent="0.25">
      <c r="A26" s="175" t="s">
        <v>0</v>
      </c>
      <c r="B26" s="176"/>
      <c r="C26" s="176"/>
      <c r="D26" s="177"/>
      <c r="E26" s="44">
        <f>E7+E10+E14+E17+E19+E21+E23+E25</f>
        <v>11750</v>
      </c>
      <c r="F26" s="44"/>
      <c r="G26" s="44">
        <f>G7+G10+G14+G17+G19+G21+G23+G25</f>
        <v>67920</v>
      </c>
      <c r="H26" s="45">
        <f>H7+H10+H14+H17+H19+H21+H23+H25</f>
        <v>6365.5</v>
      </c>
      <c r="I26" s="45">
        <f>I7+I14+I17+I21+I23+I25</f>
        <v>4413</v>
      </c>
      <c r="J26" s="134">
        <f>J7+J10+J14+J17+J19+J21+J23+J25</f>
        <v>10778.5</v>
      </c>
      <c r="K26" s="109"/>
    </row>
    <row r="27" spans="1:11" ht="30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40"/>
    </row>
    <row r="28" spans="1:11" ht="30" customHeight="1" x14ac:dyDescent="0.2">
      <c r="A28" s="38"/>
      <c r="B28" s="38"/>
      <c r="C28" s="38"/>
      <c r="D28" s="38"/>
      <c r="E28" s="80"/>
      <c r="F28" s="38"/>
      <c r="G28" s="80"/>
      <c r="H28" s="38"/>
      <c r="I28" s="38"/>
      <c r="J28" s="37"/>
      <c r="K28" s="39"/>
    </row>
    <row r="29" spans="1:11" ht="23.25" x14ac:dyDescent="0.2">
      <c r="A29" s="3"/>
      <c r="B29" s="3"/>
      <c r="C29" s="3"/>
      <c r="D29" s="3"/>
      <c r="E29" s="3"/>
      <c r="F29" s="3"/>
      <c r="G29" s="3"/>
      <c r="H29" s="3"/>
      <c r="I29" s="3"/>
      <c r="J29" s="38"/>
      <c r="K29" t="s">
        <v>49</v>
      </c>
    </row>
    <row r="30" spans="1:11" x14ac:dyDescent="0.2">
      <c r="A30" s="3"/>
      <c r="B30" s="3"/>
      <c r="C30" s="3"/>
      <c r="D30" s="3"/>
      <c r="E30" s="4"/>
      <c r="F30" s="3"/>
      <c r="G30" s="3"/>
      <c r="H30" s="3"/>
      <c r="I30" s="3"/>
      <c r="J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 ht="20.25" x14ac:dyDescent="0.3">
      <c r="G32" s="2"/>
      <c r="J32" s="3"/>
      <c r="K32" s="1"/>
    </row>
  </sheetData>
  <mergeCells count="19">
    <mergeCell ref="A26:D26"/>
    <mergeCell ref="A7:C7"/>
    <mergeCell ref="A14:C14"/>
    <mergeCell ref="A19:C19"/>
    <mergeCell ref="A17:C17"/>
    <mergeCell ref="B15:B16"/>
    <mergeCell ref="A11:A13"/>
    <mergeCell ref="A8:A9"/>
    <mergeCell ref="A15:A16"/>
    <mergeCell ref="A10:C10"/>
    <mergeCell ref="C15:C16"/>
    <mergeCell ref="C8:C9"/>
    <mergeCell ref="C11:C13"/>
    <mergeCell ref="B8:B9"/>
    <mergeCell ref="B11:B13"/>
    <mergeCell ref="A23:C23"/>
    <mergeCell ref="A21:C21"/>
    <mergeCell ref="A25:C25"/>
    <mergeCell ref="A2:K2"/>
  </mergeCells>
  <printOptions horizontalCentered="1"/>
  <pageMargins left="0.59055118110236227" right="0.39370078740157483" top="0.98425196850393704" bottom="0.98425196850393704" header="0.51181102362204722" footer="0.51181102362204722"/>
  <pageSetup paperSize="8" scale="68" orientation="landscape" r:id="rId1"/>
  <headerFooter alignWithMargins="0">
    <oddFooter>&amp;L&amp;12&amp;D, &amp;T, &amp;F</oddFooter>
  </headerFooter>
  <rowBreaks count="1" manualBreakCount="1">
    <brk id="26" max="9" man="1"/>
  </rowBreaks>
  <ignoredErrors>
    <ignoredError sqref="J17 J10 J7 H17 G24:I24 G20 J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Plan 2009 TYLKO dla KK ZEWN</vt:lpstr>
      <vt:lpstr>Plan 2009 TYLKO dla KK WŁ</vt:lpstr>
      <vt:lpstr>'Plan 2009 TYLKO dla KK WŁ'!Obszar_wydruku</vt:lpstr>
      <vt:lpstr>'Plan 2009 TYLKO dla KK ZEWN'!Obszar_wydruku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B0109</dc:creator>
  <cp:lastModifiedBy>admin</cp:lastModifiedBy>
  <cp:lastPrinted>2015-03-19T07:09:50Z</cp:lastPrinted>
  <dcterms:created xsi:type="dcterms:W3CDTF">2015-03-10T06:48:54Z</dcterms:created>
  <dcterms:modified xsi:type="dcterms:W3CDTF">2015-03-24T08:12:09Z</dcterms:modified>
</cp:coreProperties>
</file>